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Saru\Documents\1 WORK FILES\1 PlaceToLive Housing\STATEMENTS Income Balance etc\"/>
    </mc:Choice>
  </mc:AlternateContent>
  <bookViews>
    <workbookView xWindow="0" yWindow="0" windowWidth="28800" windowHeight="13020"/>
  </bookViews>
  <sheets>
    <sheet name="Analyze" sheetId="1" r:id="rId1"/>
    <sheet name="Mortgage" sheetId="2" r:id="rId2"/>
  </sheets>
  <calcPr calcId="152511"/>
</workbook>
</file>

<file path=xl/calcChain.xml><?xml version="1.0" encoding="utf-8"?>
<calcChain xmlns="http://schemas.openxmlformats.org/spreadsheetml/2006/main">
  <c r="D12" i="1" l="1"/>
  <c r="G54" i="1"/>
  <c r="F1" i="2"/>
  <c r="D1" i="2"/>
  <c r="C19" i="1"/>
  <c r="D26" i="1"/>
  <c r="D24" i="1"/>
  <c r="D19" i="1" l="1"/>
  <c r="D21" i="1"/>
  <c r="D18" i="1"/>
  <c r="C20" i="1"/>
  <c r="C22" i="1" s="1"/>
  <c r="D22" i="1" s="1"/>
  <c r="D20" i="1" l="1"/>
  <c r="D39" i="1" s="1"/>
  <c r="D13" i="1"/>
  <c r="D11" i="1"/>
  <c r="D10" i="1"/>
  <c r="C12" i="1"/>
  <c r="C14" i="1" l="1"/>
  <c r="G10" i="1"/>
  <c r="G12" i="1" s="1"/>
  <c r="D31" i="1" l="1"/>
  <c r="D41" i="1" s="1"/>
  <c r="D42" i="1" s="1"/>
  <c r="G49" i="1" s="1"/>
  <c r="G53" i="1"/>
  <c r="D14" i="1"/>
  <c r="B1" i="2"/>
  <c r="E4" i="2" s="1"/>
  <c r="D43" i="1"/>
  <c r="D44" i="1" l="1"/>
  <c r="C49" i="1" s="1"/>
  <c r="B22" i="2"/>
  <c r="B6" i="2"/>
  <c r="B13" i="2"/>
  <c r="B19" i="2"/>
  <c r="B24" i="2"/>
  <c r="B8" i="2"/>
  <c r="B16" i="2"/>
  <c r="B17" i="2"/>
  <c r="B23" i="2"/>
  <c r="B18" i="2"/>
  <c r="C5" i="2"/>
  <c r="B9" i="2"/>
  <c r="B15" i="2"/>
  <c r="B20" i="2"/>
  <c r="B10" i="2"/>
  <c r="B7" i="2"/>
  <c r="B14" i="2"/>
  <c r="B21" i="2"/>
  <c r="B5" i="2"/>
  <c r="D5" i="2" s="1"/>
  <c r="E5" i="2" s="1"/>
  <c r="F5" i="2" s="1"/>
  <c r="B11" i="2"/>
  <c r="B12" i="2"/>
  <c r="G50" i="1" l="1"/>
  <c r="C6" i="2"/>
  <c r="D6" i="2" s="1"/>
  <c r="E6" i="2" s="1"/>
  <c r="F6" i="2" s="1"/>
  <c r="C7" i="2" l="1"/>
  <c r="D7" i="2" l="1"/>
  <c r="E7" i="2" s="1"/>
  <c r="C8" i="2" l="1"/>
  <c r="F7" i="2"/>
  <c r="D8" i="2" l="1"/>
  <c r="E8" i="2" s="1"/>
  <c r="C9" i="2" l="1"/>
  <c r="F8" i="2"/>
  <c r="D9" i="2" l="1"/>
  <c r="E9" i="2" s="1"/>
  <c r="F29" i="2"/>
  <c r="C10" i="2" l="1"/>
  <c r="D10" i="2" s="1"/>
  <c r="E10" i="2" s="1"/>
  <c r="C11" i="2" s="1"/>
  <c r="D11" i="2" s="1"/>
  <c r="E11" i="2" s="1"/>
  <c r="F9" i="2"/>
  <c r="C29" i="2" s="1"/>
  <c r="D45" i="1" s="1"/>
  <c r="D46" i="1" s="1"/>
  <c r="C50" i="1" s="1"/>
  <c r="G51" i="1" s="1"/>
  <c r="F11" i="2" l="1"/>
  <c r="C12" i="2"/>
  <c r="D12" i="2" s="1"/>
  <c r="E12" i="2" s="1"/>
  <c r="F12" i="2" s="1"/>
  <c r="F10" i="2"/>
  <c r="C13" i="2" l="1"/>
  <c r="D13" i="2" s="1"/>
  <c r="E13" i="2" s="1"/>
  <c r="C14" i="2" l="1"/>
  <c r="D14" i="2" s="1"/>
  <c r="E14" i="2" s="1"/>
  <c r="F14" i="2" s="1"/>
  <c r="F13" i="2"/>
  <c r="C15" i="2" l="1"/>
  <c r="D15" i="2" s="1"/>
  <c r="E15" i="2" s="1"/>
  <c r="C16" i="2" l="1"/>
  <c r="D16" i="2" s="1"/>
  <c r="E16" i="2" s="1"/>
  <c r="F15" i="2"/>
  <c r="C17" i="2" l="1"/>
  <c r="D17" i="2" s="1"/>
  <c r="E17" i="2" s="1"/>
  <c r="F17" i="2" s="1"/>
  <c r="F16" i="2"/>
  <c r="C18" i="2" l="1"/>
  <c r="D18" i="2" s="1"/>
  <c r="E18" i="2" s="1"/>
  <c r="F18" i="2" s="1"/>
  <c r="C19" i="2" l="1"/>
  <c r="D19" i="2" s="1"/>
  <c r="E19" i="2" s="1"/>
  <c r="C20" i="2" s="1"/>
  <c r="D20" i="2" s="1"/>
  <c r="E20" i="2" s="1"/>
  <c r="F19" i="2" l="1"/>
  <c r="F20" i="2"/>
  <c r="C21" i="2"/>
  <c r="D21" i="2" s="1"/>
  <c r="E21" i="2" s="1"/>
  <c r="F21" i="2"/>
  <c r="C22" i="2" l="1"/>
  <c r="D22" i="2" s="1"/>
  <c r="E22" i="2" s="1"/>
  <c r="C23" i="2" l="1"/>
  <c r="D23" i="2" s="1"/>
  <c r="E23" i="2" s="1"/>
  <c r="C24" i="2" s="1"/>
  <c r="D24" i="2" s="1"/>
  <c r="E24" i="2" s="1"/>
  <c r="F24" i="2" s="1"/>
  <c r="F22" i="2"/>
  <c r="F23" i="2" l="1"/>
</calcChain>
</file>

<file path=xl/sharedStrings.xml><?xml version="1.0" encoding="utf-8"?>
<sst xmlns="http://schemas.openxmlformats.org/spreadsheetml/2006/main" count="92" uniqueCount="89">
  <si>
    <t>PROPERTY ANALYZER</t>
  </si>
  <si>
    <t>PROPERTY INFORMATION</t>
  </si>
  <si>
    <t>Name</t>
  </si>
  <si>
    <t>Address</t>
  </si>
  <si>
    <t>Type</t>
  </si>
  <si>
    <t>Single Family</t>
  </si>
  <si>
    <t>Multi-Family</t>
  </si>
  <si>
    <t>Commercial</t>
  </si>
  <si>
    <t>Student Housing</t>
  </si>
  <si>
    <t>Size (Land)</t>
  </si>
  <si>
    <t>Size (Building)</t>
  </si>
  <si>
    <t>COST INFORMATION</t>
  </si>
  <si>
    <t>Total</t>
  </si>
  <si>
    <t>Cost per SQ FT</t>
  </si>
  <si>
    <t>MORTGAGE INFORAMTION</t>
  </si>
  <si>
    <t>Building Cost</t>
  </si>
  <si>
    <t>Total Purchase Price</t>
  </si>
  <si>
    <t>Land Cost</t>
  </si>
  <si>
    <t>Downpayment</t>
  </si>
  <si>
    <t>Total Base Cost</t>
  </si>
  <si>
    <t>Mortgage</t>
  </si>
  <si>
    <t>Improvement</t>
  </si>
  <si>
    <t>Interest Rate</t>
  </si>
  <si>
    <t>After Improvement</t>
  </si>
  <si>
    <t>Amtz Period</t>
  </si>
  <si>
    <t>#</t>
  </si>
  <si>
    <t>Monthly</t>
  </si>
  <si>
    <t>Annually</t>
  </si>
  <si>
    <t>INCOME</t>
  </si>
  <si>
    <t>POTENTIAL RENTAL INCOME</t>
  </si>
  <si>
    <t>Less: Vacancy</t>
  </si>
  <si>
    <t>EFFECTIVE RENTAL INCOME</t>
  </si>
  <si>
    <t>Plus: Other Income</t>
  </si>
  <si>
    <t>GROSS OPERATING INCOME</t>
  </si>
  <si>
    <t>OPERATING EXPENSES</t>
  </si>
  <si>
    <t>Real Estate Taxes</t>
  </si>
  <si>
    <t>Personal Property Taxes</t>
  </si>
  <si>
    <t>Property Insurance</t>
  </si>
  <si>
    <t>Off Site Management</t>
  </si>
  <si>
    <t>Payroll</t>
  </si>
  <si>
    <t>Expenses/Benefits</t>
  </si>
  <si>
    <t>Taxes/Worker's Compensation</t>
  </si>
  <si>
    <t>Repairs and Maintenance</t>
  </si>
  <si>
    <t>Utilities</t>
  </si>
  <si>
    <t>Accounting and Legal</t>
  </si>
  <si>
    <t>Licenses/Permits</t>
  </si>
  <si>
    <t>Advertising</t>
  </si>
  <si>
    <t>Supplies</t>
  </si>
  <si>
    <t>Lawn and Grounds Keeping</t>
  </si>
  <si>
    <t>Miscellaneous</t>
  </si>
  <si>
    <t>Management Fee</t>
  </si>
  <si>
    <t>TOTAL OPERATING EXPENSES</t>
  </si>
  <si>
    <t>NET OPERATING INCOME (NOI)</t>
  </si>
  <si>
    <t>Less: Annual Debt Service</t>
  </si>
  <si>
    <t>CASH FLOW BEFORE TAXES</t>
  </si>
  <si>
    <t>CASH FLOW</t>
  </si>
  <si>
    <t>RETURNS</t>
  </si>
  <si>
    <t>BREAK-EVEN ANALYSIS</t>
  </si>
  <si>
    <t>LTV</t>
  </si>
  <si>
    <t>Break-even point</t>
  </si>
  <si>
    <t>Loan to Value</t>
  </si>
  <si>
    <t>Break-even %</t>
  </si>
  <si>
    <t>Monthly Mortgage</t>
  </si>
  <si>
    <t>foraplacetolive.com</t>
  </si>
  <si>
    <t>Other</t>
  </si>
  <si>
    <t>xyz</t>
  </si>
  <si>
    <t>Houston, Texas</t>
  </si>
  <si>
    <t>Indicates an area 
for the user to 
enter data.</t>
  </si>
  <si>
    <t>Indicates an area 
that is 
automatically calculated.</t>
  </si>
  <si>
    <t>Cap Rate of Return</t>
  </si>
  <si>
    <t>Cash ROE</t>
  </si>
  <si>
    <t>Loan</t>
  </si>
  <si>
    <t>Rate</t>
  </si>
  <si>
    <t>Period</t>
  </si>
  <si>
    <t>Year</t>
  </si>
  <si>
    <t>PMT</t>
  </si>
  <si>
    <t>Interest</t>
  </si>
  <si>
    <t>Principal</t>
  </si>
  <si>
    <t>Balance</t>
  </si>
  <si>
    <t>Equity build-up</t>
  </si>
  <si>
    <t>Avg. 5-year interest Pmt</t>
  </si>
  <si>
    <t>.</t>
  </si>
  <si>
    <t>CASH FLOW WITH EQUITY BUILDUP</t>
  </si>
  <si>
    <t>Add: Equity Buildup (first 5 years)</t>
  </si>
  <si>
    <r>
      <rPr>
        <b/>
        <sz val="10"/>
        <color indexed="8"/>
        <rFont val="Calibri"/>
        <family val="2"/>
      </rPr>
      <t>Cash flow to owners</t>
    </r>
    <r>
      <rPr>
        <sz val="10"/>
        <color indexed="8"/>
        <rFont val="Calibri"/>
        <family val="2"/>
      </rPr>
      <t xml:space="preserve">  </t>
    </r>
  </si>
  <si>
    <t>Cash Flow plus equity buildup</t>
  </si>
  <si>
    <t>Cash ROE with equity buildup</t>
  </si>
  <si>
    <r>
      <rPr>
        <b/>
        <sz val="10"/>
        <color indexed="8"/>
        <rFont val="Calibri"/>
        <family val="2"/>
      </rPr>
      <t>Purpose</t>
    </r>
    <r>
      <rPr>
        <sz val="10"/>
        <color indexed="8"/>
        <rFont val="Calibri"/>
        <family val="2"/>
      </rPr>
      <t>:  The Property Analyzer is a tool to evaluate a property's cashflow characteristics.  The areas highlighted in green are for the user to enter data.  The yellow highlighted cells are automatically calculated.  Enter in the basic information of the transaction and the spreadsheet will calculate several common ratios and profitability measures.  Values are already entered in certain cells to demonstrate how the spreadsheet works.  Type over the green cells with new information to analyze your transaction.</t>
    </r>
  </si>
  <si>
    <t>Average 5 year equity 
buildup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</si>
</sst>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 &quot;&quot;$&quot;* #,##0.00&quot; &quot;;&quot; &quot;&quot;$&quot;* \(#,##0.00\);&quot; &quot;&quot;$&quot;* &quot;-&quot;??&quot; &quot;"/>
    <numFmt numFmtId="165" formatCode="_(* #,##0_);_(* \(#,##0\);_(* &quot;-&quot;??_);_(@_)"/>
    <numFmt numFmtId="166" formatCode="&quot;$&quot;#,##0"/>
  </numFmts>
  <fonts count="7">
    <font>
      <sz val="10"/>
      <color indexed="8"/>
      <name val="Helvetica Neue"/>
    </font>
    <font>
      <b/>
      <sz val="14"/>
      <color indexed="8"/>
      <name val="Calibri"/>
      <family val="2"/>
    </font>
    <font>
      <b/>
      <sz val="10"/>
      <color indexed="8"/>
      <name val="Calibri"/>
      <family val="2"/>
    </font>
    <font>
      <sz val="10"/>
      <color indexed="8"/>
      <name val="Calibri"/>
      <family val="2"/>
    </font>
    <font>
      <sz val="10"/>
      <color indexed="8"/>
      <name val="Helvetica Neue"/>
    </font>
    <font>
      <i/>
      <sz val="10"/>
      <color theme="0" tint="-0.14999847407452621"/>
      <name val="Calibri"/>
      <family val="2"/>
    </font>
    <font>
      <b/>
      <sz val="12"/>
      <color indexed="8"/>
      <name val="Calibri"/>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s>
  <borders count="5">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applyNumberFormat="0" applyFill="0" applyBorder="0" applyProtection="0">
      <alignment vertical="top" wrapText="1"/>
    </xf>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3">
    <xf numFmtId="0" fontId="0" fillId="0" borderId="0" xfId="0" applyFont="1" applyAlignment="1">
      <alignment vertical="top" wrapText="1"/>
    </xf>
    <xf numFmtId="49" fontId="2"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2" fillId="0" borderId="1" xfId="0" applyNumberFormat="1" applyFont="1" applyFill="1" applyBorder="1" applyAlignment="1">
      <alignment vertical="center"/>
    </xf>
    <xf numFmtId="0" fontId="2" fillId="0" borderId="1" xfId="0" applyFont="1" applyFill="1" applyBorder="1" applyAlignment="1">
      <alignment vertical="center"/>
    </xf>
    <xf numFmtId="49" fontId="3"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1" xfId="0" applyNumberFormat="1" applyFont="1" applyFill="1" applyBorder="1" applyAlignment="1">
      <alignment vertical="center" wrapText="1"/>
    </xf>
    <xf numFmtId="0" fontId="3" fillId="0" borderId="1" xfId="0" applyFont="1" applyFill="1" applyBorder="1" applyAlignment="1">
      <alignment vertical="center"/>
    </xf>
    <xf numFmtId="49" fontId="2" fillId="4" borderId="3"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1" xfId="0" applyFont="1" applyFill="1" applyBorder="1" applyAlignment="1">
      <alignment horizontal="center"/>
    </xf>
    <xf numFmtId="49" fontId="3" fillId="0" borderId="1" xfId="0" applyNumberFormat="1" applyFont="1" applyFill="1" applyBorder="1" applyAlignment="1">
      <alignment vertical="center"/>
    </xf>
    <xf numFmtId="0" fontId="3" fillId="2" borderId="3" xfId="0" applyFont="1" applyFill="1" applyBorder="1" applyAlignment="1">
      <alignment vertical="center"/>
    </xf>
    <xf numFmtId="164" fontId="3" fillId="2" borderId="3" xfId="0" applyNumberFormat="1" applyFont="1" applyFill="1" applyBorder="1" applyAlignment="1">
      <alignment vertical="center"/>
    </xf>
    <xf numFmtId="164" fontId="3" fillId="2" borderId="1" xfId="0" applyNumberFormat="1" applyFont="1" applyFill="1" applyBorder="1" applyAlignment="1">
      <alignment vertical="center"/>
    </xf>
    <xf numFmtId="0" fontId="3" fillId="2" borderId="1" xfId="0" applyFont="1" applyFill="1" applyBorder="1" applyAlignment="1">
      <alignment vertical="center"/>
    </xf>
    <xf numFmtId="49" fontId="2" fillId="0" borderId="1" xfId="0" applyNumberFormat="1" applyFont="1" applyFill="1" applyBorder="1" applyAlignment="1">
      <alignment horizontal="center" vertical="center"/>
    </xf>
    <xf numFmtId="164" fontId="3" fillId="2" borderId="2" xfId="0" applyNumberFormat="1" applyFont="1" applyFill="1" applyBorder="1" applyAlignment="1">
      <alignment vertical="center"/>
    </xf>
    <xf numFmtId="49" fontId="3" fillId="0" borderId="1" xfId="0" applyNumberFormat="1" applyFont="1" applyFill="1" applyBorder="1" applyAlignment="1">
      <alignment vertical="center" wrapText="1"/>
    </xf>
    <xf numFmtId="44" fontId="3" fillId="2" borderId="3" xfId="2" applyFont="1" applyFill="1" applyBorder="1" applyAlignment="1">
      <alignment vertical="center"/>
    </xf>
    <xf numFmtId="164" fontId="2" fillId="2" borderId="3" xfId="0" applyNumberFormat="1" applyFont="1" applyFill="1" applyBorder="1" applyAlignment="1">
      <alignment vertical="center"/>
    </xf>
    <xf numFmtId="164" fontId="2" fillId="2" borderId="1" xfId="0" applyNumberFormat="1" applyFont="1" applyFill="1" applyBorder="1" applyAlignment="1">
      <alignment vertical="center"/>
    </xf>
    <xf numFmtId="164" fontId="2" fillId="2" borderId="2" xfId="0" applyNumberFormat="1" applyFont="1" applyFill="1" applyBorder="1" applyAlignment="1">
      <alignment vertical="center"/>
    </xf>
    <xf numFmtId="44" fontId="3" fillId="2" borderId="3" xfId="0" applyNumberFormat="1" applyFont="1" applyFill="1" applyBorder="1" applyAlignment="1">
      <alignment vertical="center"/>
    </xf>
    <xf numFmtId="44" fontId="2" fillId="2" borderId="3" xfId="0" applyNumberFormat="1" applyFont="1" applyFill="1" applyBorder="1" applyAlignment="1">
      <alignment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44" fontId="3" fillId="2" borderId="2" xfId="2" applyFont="1" applyFill="1" applyBorder="1" applyAlignment="1">
      <alignment vertical="center"/>
    </xf>
    <xf numFmtId="49" fontId="2"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10" fontId="2" fillId="2" borderId="3" xfId="3" applyNumberFormat="1" applyFont="1" applyFill="1" applyBorder="1" applyAlignment="1">
      <alignment vertical="center" wrapText="1"/>
    </xf>
    <xf numFmtId="10" fontId="2" fillId="2" borderId="1" xfId="3" applyNumberFormat="1" applyFont="1" applyFill="1" applyBorder="1" applyAlignment="1">
      <alignment vertical="center" wrapText="1"/>
    </xf>
    <xf numFmtId="9" fontId="2" fillId="2" borderId="3" xfId="3" applyFont="1" applyFill="1" applyBorder="1" applyAlignment="1">
      <alignment vertical="center"/>
    </xf>
    <xf numFmtId="8" fontId="2" fillId="2"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horizontal="center"/>
    </xf>
    <xf numFmtId="166" fontId="3" fillId="0" borderId="0" xfId="0" applyNumberFormat="1" applyFont="1" applyAlignment="1"/>
    <xf numFmtId="0" fontId="3" fillId="0" borderId="0" xfId="0" applyFont="1" applyAlignment="1"/>
    <xf numFmtId="6" fontId="3" fillId="0" borderId="0" xfId="0" applyNumberFormat="1" applyFont="1" applyAlignment="1"/>
    <xf numFmtId="0" fontId="3" fillId="0" borderId="2" xfId="0" applyFont="1" applyBorder="1" applyAlignment="1">
      <alignment horizontal="center"/>
    </xf>
    <xf numFmtId="6" fontId="3" fillId="0" borderId="2" xfId="0" applyNumberFormat="1" applyFont="1" applyBorder="1" applyAlignment="1"/>
    <xf numFmtId="166" fontId="3" fillId="0" borderId="2" xfId="0" applyNumberFormat="1" applyFont="1" applyBorder="1" applyAlignment="1"/>
    <xf numFmtId="0" fontId="2" fillId="0" borderId="0" xfId="0" applyFont="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xf>
    <xf numFmtId="166" fontId="2" fillId="0" borderId="0" xfId="0" applyNumberFormat="1" applyFont="1" applyAlignment="1"/>
    <xf numFmtId="0" fontId="2" fillId="0" borderId="0" xfId="0" applyFont="1" applyAlignment="1"/>
    <xf numFmtId="10" fontId="2" fillId="0" borderId="0" xfId="0" applyNumberFormat="1" applyFont="1" applyAlignment="1"/>
    <xf numFmtId="1" fontId="2" fillId="0" borderId="0" xfId="0" applyNumberFormat="1" applyFont="1" applyAlignment="1"/>
    <xf numFmtId="49" fontId="5" fillId="0" borderId="1"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0" fontId="3" fillId="5" borderId="1" xfId="0" applyNumberFormat="1" applyFont="1" applyFill="1" applyBorder="1" applyAlignment="1">
      <alignment vertical="center"/>
    </xf>
    <xf numFmtId="165" fontId="3" fillId="5" borderId="4" xfId="1" applyNumberFormat="1" applyFont="1" applyFill="1" applyBorder="1" applyAlignment="1">
      <alignment horizontal="left" vertical="center"/>
    </xf>
    <xf numFmtId="164" fontId="3" fillId="5" borderId="2" xfId="0" applyNumberFormat="1" applyFont="1" applyFill="1" applyBorder="1" applyAlignment="1">
      <alignment horizontal="left" vertical="center"/>
    </xf>
    <xf numFmtId="164" fontId="3" fillId="5" borderId="3" xfId="0" applyNumberFormat="1" applyFont="1" applyFill="1" applyBorder="1" applyAlignment="1">
      <alignment horizontal="left" vertical="center"/>
    </xf>
    <xf numFmtId="164" fontId="3" fillId="5" borderId="2" xfId="0" applyNumberFormat="1" applyFont="1" applyFill="1" applyBorder="1" applyAlignment="1">
      <alignment vertical="center"/>
    </xf>
    <xf numFmtId="44" fontId="3" fillId="5" borderId="3" xfId="2" applyFont="1" applyFill="1" applyBorder="1" applyAlignment="1">
      <alignment vertical="center"/>
    </xf>
    <xf numFmtId="9" fontId="3" fillId="5" borderId="2" xfId="2" applyNumberFormat="1" applyFont="1" applyFill="1" applyBorder="1" applyAlignment="1">
      <alignment vertical="center"/>
    </xf>
    <xf numFmtId="1" fontId="3" fillId="5" borderId="1" xfId="2" applyNumberFormat="1" applyFont="1" applyFill="1" applyBorder="1" applyAlignment="1">
      <alignment vertical="center"/>
    </xf>
    <xf numFmtId="164" fontId="2" fillId="5" borderId="2" xfId="0" applyNumberFormat="1" applyFont="1" applyFill="1" applyBorder="1" applyAlignment="1">
      <alignment vertical="center"/>
    </xf>
    <xf numFmtId="164" fontId="3" fillId="5" borderId="3" xfId="0" applyNumberFormat="1" applyFont="1" applyFill="1" applyBorder="1" applyAlignment="1">
      <alignment vertical="center"/>
    </xf>
    <xf numFmtId="0" fontId="3" fillId="5" borderId="1" xfId="0" applyNumberFormat="1" applyFont="1" applyFill="1" applyBorder="1" applyAlignment="1">
      <alignment horizontal="center" vertical="center"/>
    </xf>
    <xf numFmtId="166" fontId="6" fillId="0" borderId="0" xfId="0" applyNumberFormat="1" applyFont="1" applyAlignment="1">
      <alignment horizontal="center" vertical="center"/>
    </xf>
    <xf numFmtId="49" fontId="1"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5" borderId="2" xfId="0" applyFont="1" applyFill="1" applyBorder="1" applyAlignment="1">
      <alignment vertical="center"/>
    </xf>
    <xf numFmtId="49" fontId="2" fillId="4" borderId="3" xfId="0" applyNumberFormat="1" applyFont="1" applyFill="1" applyBorder="1" applyAlignment="1">
      <alignment horizontal="left" vertical="center"/>
    </xf>
    <xf numFmtId="0" fontId="3" fillId="3" borderId="1" xfId="0" applyFont="1" applyFill="1" applyBorder="1" applyAlignment="1">
      <alignment horizontal="center" vertical="center"/>
    </xf>
    <xf numFmtId="0" fontId="3" fillId="5" borderId="3" xfId="0" applyFont="1" applyFill="1" applyBorder="1" applyAlignment="1">
      <alignment vertical="center"/>
    </xf>
    <xf numFmtId="49" fontId="3" fillId="0" borderId="1" xfId="0" applyNumberFormat="1" applyFont="1" applyFill="1" applyBorder="1" applyAlignment="1">
      <alignment horizontal="left" vertical="center"/>
    </xf>
    <xf numFmtId="49" fontId="2" fillId="4" borderId="3" xfId="0" applyNumberFormat="1"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2" fillId="3" borderId="1" xfId="0" applyFont="1" applyFill="1" applyBorder="1" applyAlignment="1">
      <alignment vertical="center"/>
    </xf>
    <xf numFmtId="0" fontId="3" fillId="0" borderId="0" xfId="0" applyFont="1" applyAlignment="1">
      <alignment vertical="center" wrapText="1"/>
    </xf>
    <xf numFmtId="0" fontId="3" fillId="0" borderId="0" xfId="0" applyFont="1" applyAlignment="1">
      <alignment vertical="center"/>
    </xf>
  </cellXfs>
  <cellStyles count="4">
    <cellStyle name="Comma" xfId="1" builtinId="3"/>
    <cellStyle name="Currency" xfId="2" builtinId="4"/>
    <cellStyle name="Normal" xfId="0" builtinId="0"/>
    <cellStyle name="Percent"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0E786"/>
      <rgbColor rgb="FFDDDDDD"/>
      <rgbColor rgb="FFFAE232"/>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200025</xdr:colOff>
      <xdr:row>0</xdr:row>
      <xdr:rowOff>1</xdr:rowOff>
    </xdr:from>
    <xdr:to>
      <xdr:col>6</xdr:col>
      <xdr:colOff>914400</xdr:colOff>
      <xdr:row>1</xdr:row>
      <xdr:rowOff>97346</xdr:rowOff>
    </xdr:to>
    <xdr:pic>
      <xdr:nvPicPr>
        <xdr:cNvPr id="2" name="Picture 1" descr="Picture 1"/>
        <xdr:cNvPicPr>
          <a:picLocks noChangeAspect="1"/>
        </xdr:cNvPicPr>
      </xdr:nvPicPr>
      <xdr:blipFill>
        <a:blip xmlns:r="http://schemas.openxmlformats.org/officeDocument/2006/relationships" r:embed="rId1">
          <a:extLst/>
        </a:blip>
        <a:stretch>
          <a:fillRect/>
        </a:stretch>
      </xdr:blipFill>
      <xdr:spPr>
        <a:xfrm>
          <a:off x="5686425" y="1"/>
          <a:ext cx="714375" cy="335470"/>
        </a:xfrm>
        <a:prstGeom prst="rect">
          <a:avLst/>
        </a:prstGeom>
        <a:ln w="12700" cap="flat">
          <a:noFill/>
          <a:miter lim="400000"/>
        </a:ln>
        <a:effectLst/>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6"/>
  <sheetViews>
    <sheetView tabSelected="1" workbookViewId="0">
      <selection activeCell="F16" sqref="F16:G29"/>
    </sheetView>
  </sheetViews>
  <sheetFormatPr defaultColWidth="16.28515625" defaultRowHeight="12.75"/>
  <cols>
    <col min="1" max="1" width="3.85546875" style="10" customWidth="1"/>
    <col min="2" max="2" width="27.85546875" style="10" customWidth="1"/>
    <col min="3" max="3" width="14.42578125" style="10" customWidth="1"/>
    <col min="4" max="4" width="14.28515625" style="10" customWidth="1"/>
    <col min="5" max="5" width="3.85546875" style="10" customWidth="1"/>
    <col min="6" max="6" width="18.85546875" style="10" customWidth="1"/>
    <col min="7" max="7" width="16" style="10" customWidth="1"/>
    <col min="8" max="257" width="16.28515625" style="10" customWidth="1"/>
    <col min="258" max="16384" width="16.28515625" style="8"/>
  </cols>
  <sheetData>
    <row r="1" spans="1:7" ht="18.75">
      <c r="A1" s="67" t="s">
        <v>0</v>
      </c>
      <c r="B1" s="67"/>
      <c r="C1" s="67"/>
      <c r="D1" s="67"/>
      <c r="E1" s="67"/>
      <c r="F1" s="67"/>
      <c r="G1" s="67"/>
    </row>
    <row r="2" spans="1:7" ht="18" customHeight="1">
      <c r="A2" s="8"/>
      <c r="B2" s="8"/>
      <c r="C2" s="8"/>
      <c r="D2" s="8"/>
      <c r="E2" s="8"/>
      <c r="F2" s="8"/>
      <c r="G2" s="11" t="s">
        <v>63</v>
      </c>
    </row>
    <row r="3" spans="1:7">
      <c r="A3" s="8"/>
      <c r="B3" s="70" t="s">
        <v>1</v>
      </c>
      <c r="C3" s="70"/>
      <c r="D3" s="70"/>
      <c r="E3" s="70"/>
      <c r="F3" s="70"/>
      <c r="G3" s="70"/>
    </row>
    <row r="4" spans="1:7">
      <c r="A4" s="8"/>
      <c r="B4" s="30" t="s">
        <v>2</v>
      </c>
      <c r="C4" s="69" t="s">
        <v>65</v>
      </c>
      <c r="D4" s="69"/>
      <c r="E4" s="69"/>
      <c r="F4" s="69"/>
      <c r="G4" s="69"/>
    </row>
    <row r="5" spans="1:7">
      <c r="A5" s="8"/>
      <c r="B5" s="30" t="s">
        <v>3</v>
      </c>
      <c r="C5" s="72" t="s">
        <v>66</v>
      </c>
      <c r="D5" s="72"/>
      <c r="E5" s="72"/>
      <c r="F5" s="72"/>
      <c r="G5" s="72"/>
    </row>
    <row r="6" spans="1:7">
      <c r="A6" s="8"/>
      <c r="B6" s="30" t="s">
        <v>4</v>
      </c>
      <c r="C6" s="55" t="s">
        <v>5</v>
      </c>
      <c r="D6" s="53" t="s">
        <v>5</v>
      </c>
      <c r="E6" s="54" t="s">
        <v>6</v>
      </c>
      <c r="F6" s="53" t="s">
        <v>7</v>
      </c>
      <c r="G6" s="53" t="s">
        <v>8</v>
      </c>
    </row>
    <row r="7" spans="1:7">
      <c r="A7" s="8"/>
      <c r="B7" s="30" t="s">
        <v>9</v>
      </c>
      <c r="C7" s="56">
        <v>4000</v>
      </c>
      <c r="D7" s="73" t="s">
        <v>10</v>
      </c>
      <c r="E7" s="73"/>
      <c r="F7" s="56">
        <v>3000</v>
      </c>
      <c r="G7" s="8"/>
    </row>
    <row r="8" spans="1:7">
      <c r="A8" s="8"/>
      <c r="B8" s="68"/>
      <c r="C8" s="68"/>
      <c r="D8" s="68"/>
      <c r="E8" s="68"/>
      <c r="F8" s="68"/>
      <c r="G8" s="68"/>
    </row>
    <row r="9" spans="1:7">
      <c r="A9" s="8"/>
      <c r="B9" s="9" t="s">
        <v>11</v>
      </c>
      <c r="C9" s="1" t="s">
        <v>12</v>
      </c>
      <c r="D9" s="3" t="s">
        <v>13</v>
      </c>
      <c r="E9" s="75"/>
      <c r="F9" s="74" t="s">
        <v>14</v>
      </c>
      <c r="G9" s="74"/>
    </row>
    <row r="10" spans="1:7">
      <c r="A10" s="8"/>
      <c r="B10" s="2" t="s">
        <v>15</v>
      </c>
      <c r="C10" s="57">
        <v>100000</v>
      </c>
      <c r="D10" s="18">
        <f>C10/F7</f>
        <v>33.333333333333336</v>
      </c>
      <c r="E10" s="75"/>
      <c r="F10" s="12" t="s">
        <v>16</v>
      </c>
      <c r="G10" s="28">
        <f>C12</f>
        <v>600000</v>
      </c>
    </row>
    <row r="11" spans="1:7">
      <c r="A11" s="8"/>
      <c r="B11" s="2" t="s">
        <v>17</v>
      </c>
      <c r="C11" s="58">
        <v>500000</v>
      </c>
      <c r="D11" s="14">
        <f>C11/C7</f>
        <v>125</v>
      </c>
      <c r="E11" s="75"/>
      <c r="F11" s="12" t="s">
        <v>18</v>
      </c>
      <c r="G11" s="60">
        <v>120000</v>
      </c>
    </row>
    <row r="12" spans="1:7">
      <c r="A12" s="8"/>
      <c r="B12" s="2" t="s">
        <v>19</v>
      </c>
      <c r="C12" s="14">
        <f>SUM(C10:C11)</f>
        <v>600000</v>
      </c>
      <c r="D12" s="14">
        <f>C12/F7</f>
        <v>200</v>
      </c>
      <c r="E12" s="75"/>
      <c r="F12" s="2" t="s">
        <v>20</v>
      </c>
      <c r="G12" s="20">
        <f>G10-G11</f>
        <v>480000</v>
      </c>
    </row>
    <row r="13" spans="1:7">
      <c r="A13" s="8"/>
      <c r="B13" s="2" t="s">
        <v>21</v>
      </c>
      <c r="C13" s="59">
        <v>0</v>
      </c>
      <c r="D13" s="14">
        <f>C13/F7</f>
        <v>0</v>
      </c>
      <c r="E13" s="75"/>
      <c r="F13" s="12" t="s">
        <v>22</v>
      </c>
      <c r="G13" s="61">
        <v>0.04</v>
      </c>
    </row>
    <row r="14" spans="1:7">
      <c r="A14" s="8"/>
      <c r="B14" s="2" t="s">
        <v>23</v>
      </c>
      <c r="C14" s="15">
        <f>SUM(C12:C13)</f>
        <v>600000</v>
      </c>
      <c r="D14" s="15">
        <f>C14/F7</f>
        <v>200</v>
      </c>
      <c r="E14" s="75"/>
      <c r="F14" s="12" t="s">
        <v>24</v>
      </c>
      <c r="G14" s="62">
        <v>30</v>
      </c>
    </row>
    <row r="15" spans="1:7">
      <c r="A15" s="8"/>
      <c r="B15" s="71"/>
      <c r="C15" s="71"/>
      <c r="D15" s="71"/>
      <c r="E15" s="71"/>
      <c r="F15" s="71"/>
      <c r="G15" s="71"/>
    </row>
    <row r="16" spans="1:7">
      <c r="A16" s="5" t="s">
        <v>25</v>
      </c>
      <c r="B16" s="3"/>
      <c r="C16" s="17" t="s">
        <v>26</v>
      </c>
      <c r="D16" s="17" t="s">
        <v>27</v>
      </c>
      <c r="E16" s="75"/>
      <c r="F16" s="77" t="s">
        <v>87</v>
      </c>
      <c r="G16" s="77"/>
    </row>
    <row r="17" spans="1:7" ht="12.75" customHeight="1">
      <c r="A17" s="5"/>
      <c r="B17" s="74" t="s">
        <v>28</v>
      </c>
      <c r="C17" s="74"/>
      <c r="D17" s="74"/>
      <c r="E17" s="75"/>
      <c r="F17" s="77"/>
      <c r="G17" s="77"/>
    </row>
    <row r="18" spans="1:7">
      <c r="A18" s="6">
        <v>1</v>
      </c>
      <c r="B18" s="3" t="s">
        <v>29</v>
      </c>
      <c r="C18" s="63">
        <v>5500</v>
      </c>
      <c r="D18" s="25">
        <f>C18*12</f>
        <v>66000</v>
      </c>
      <c r="E18" s="75"/>
      <c r="F18" s="77"/>
      <c r="G18" s="77"/>
    </row>
    <row r="19" spans="1:7" ht="12.75" customHeight="1">
      <c r="A19" s="6">
        <v>2</v>
      </c>
      <c r="B19" s="12" t="s">
        <v>30</v>
      </c>
      <c r="C19" s="64">
        <f>C18*5%</f>
        <v>275</v>
      </c>
      <c r="D19" s="24">
        <f t="shared" ref="D19:D22" si="0">C19*12</f>
        <v>3300</v>
      </c>
      <c r="E19" s="75"/>
      <c r="F19" s="77"/>
      <c r="G19" s="77"/>
    </row>
    <row r="20" spans="1:7">
      <c r="A20" s="6">
        <v>3</v>
      </c>
      <c r="B20" s="3" t="s">
        <v>31</v>
      </c>
      <c r="C20" s="21">
        <f>C18+C19</f>
        <v>5775</v>
      </c>
      <c r="D20" s="25">
        <f t="shared" si="0"/>
        <v>69300</v>
      </c>
      <c r="E20" s="75"/>
      <c r="F20" s="77"/>
      <c r="G20" s="77"/>
    </row>
    <row r="21" spans="1:7">
      <c r="A21" s="6">
        <v>4</v>
      </c>
      <c r="B21" s="12" t="s">
        <v>32</v>
      </c>
      <c r="C21" s="64">
        <v>0</v>
      </c>
      <c r="D21" s="24">
        <f t="shared" si="0"/>
        <v>0</v>
      </c>
      <c r="E21" s="75"/>
      <c r="F21" s="77"/>
      <c r="G21" s="77"/>
    </row>
    <row r="22" spans="1:7">
      <c r="A22" s="6">
        <v>5</v>
      </c>
      <c r="B22" s="3" t="s">
        <v>33</v>
      </c>
      <c r="C22" s="22">
        <f>SUM(C20:C21)</f>
        <v>5775</v>
      </c>
      <c r="D22" s="25">
        <f t="shared" si="0"/>
        <v>69300</v>
      </c>
      <c r="E22" s="75"/>
      <c r="F22" s="77"/>
      <c r="G22" s="77"/>
    </row>
    <row r="23" spans="1:7">
      <c r="A23" s="4"/>
      <c r="B23" s="74" t="s">
        <v>34</v>
      </c>
      <c r="C23" s="74"/>
      <c r="D23" s="74"/>
      <c r="E23" s="75"/>
      <c r="F23" s="77"/>
      <c r="G23" s="77"/>
    </row>
    <row r="24" spans="1:7">
      <c r="A24" s="6">
        <v>6</v>
      </c>
      <c r="B24" s="12" t="s">
        <v>35</v>
      </c>
      <c r="D24" s="18">
        <f>((C11*0.5)+(C10+C13))*0.0265</f>
        <v>9275</v>
      </c>
      <c r="E24" s="75"/>
      <c r="F24" s="77"/>
      <c r="G24" s="77"/>
    </row>
    <row r="25" spans="1:7">
      <c r="A25" s="6">
        <v>7</v>
      </c>
      <c r="B25" s="12" t="s">
        <v>36</v>
      </c>
      <c r="D25" s="64">
        <v>0</v>
      </c>
      <c r="E25" s="75"/>
      <c r="F25" s="77"/>
      <c r="G25" s="77"/>
    </row>
    <row r="26" spans="1:7">
      <c r="A26" s="6">
        <v>8</v>
      </c>
      <c r="B26" s="12" t="s">
        <v>37</v>
      </c>
      <c r="D26" s="14">
        <f>(C10+C13)*0.75%</f>
        <v>750</v>
      </c>
      <c r="E26" s="75"/>
      <c r="F26" s="77"/>
      <c r="G26" s="77"/>
    </row>
    <row r="27" spans="1:7">
      <c r="A27" s="6">
        <v>9</v>
      </c>
      <c r="B27" s="12" t="s">
        <v>38</v>
      </c>
      <c r="D27" s="64">
        <v>0</v>
      </c>
      <c r="E27" s="75"/>
      <c r="F27" s="77"/>
      <c r="G27" s="77"/>
    </row>
    <row r="28" spans="1:7">
      <c r="A28" s="6">
        <v>10</v>
      </c>
      <c r="B28" s="12" t="s">
        <v>39</v>
      </c>
      <c r="D28" s="64">
        <v>0</v>
      </c>
      <c r="E28" s="75"/>
      <c r="F28" s="77"/>
      <c r="G28" s="77"/>
    </row>
    <row r="29" spans="1:7">
      <c r="A29" s="6">
        <v>11</v>
      </c>
      <c r="B29" s="12" t="s">
        <v>40</v>
      </c>
      <c r="D29" s="64">
        <v>0</v>
      </c>
      <c r="E29" s="75"/>
      <c r="F29" s="77"/>
      <c r="G29" s="77"/>
    </row>
    <row r="30" spans="1:7">
      <c r="A30" s="6">
        <v>12</v>
      </c>
      <c r="B30" s="12" t="s">
        <v>41</v>
      </c>
      <c r="D30" s="64">
        <v>0</v>
      </c>
      <c r="E30" s="75"/>
      <c r="F30" s="65"/>
      <c r="G30" s="79" t="s">
        <v>67</v>
      </c>
    </row>
    <row r="31" spans="1:7">
      <c r="A31" s="6">
        <v>13</v>
      </c>
      <c r="B31" s="12" t="s">
        <v>42</v>
      </c>
      <c r="D31" s="14">
        <f>C14*0.8%</f>
        <v>4800</v>
      </c>
      <c r="E31" s="75"/>
      <c r="F31" s="65"/>
      <c r="G31" s="79"/>
    </row>
    <row r="32" spans="1:7">
      <c r="A32" s="6">
        <v>14</v>
      </c>
      <c r="B32" s="12" t="s">
        <v>43</v>
      </c>
      <c r="D32" s="64">
        <v>3600</v>
      </c>
      <c r="E32" s="75"/>
      <c r="F32" s="65"/>
      <c r="G32" s="79"/>
    </row>
    <row r="33" spans="1:7">
      <c r="A33" s="6">
        <v>15</v>
      </c>
      <c r="B33" s="12" t="s">
        <v>44</v>
      </c>
      <c r="D33" s="64">
        <v>0</v>
      </c>
      <c r="E33" s="75"/>
      <c r="F33" s="37"/>
      <c r="G33" s="79" t="s">
        <v>68</v>
      </c>
    </row>
    <row r="34" spans="1:7">
      <c r="A34" s="6">
        <v>16</v>
      </c>
      <c r="B34" s="12" t="s">
        <v>45</v>
      </c>
      <c r="D34" s="64">
        <v>0</v>
      </c>
      <c r="E34" s="75"/>
      <c r="F34" s="37"/>
      <c r="G34" s="79"/>
    </row>
    <row r="35" spans="1:7">
      <c r="A35" s="6">
        <v>17</v>
      </c>
      <c r="B35" s="12" t="s">
        <v>46</v>
      </c>
      <c r="D35" s="64">
        <v>100</v>
      </c>
      <c r="E35" s="75"/>
      <c r="F35" s="37"/>
      <c r="G35" s="79"/>
    </row>
    <row r="36" spans="1:7">
      <c r="A36" s="6">
        <v>18</v>
      </c>
      <c r="B36" s="12" t="s">
        <v>47</v>
      </c>
      <c r="D36" s="64">
        <v>0</v>
      </c>
      <c r="E36" s="75"/>
      <c r="F36" s="37"/>
      <c r="G36" s="79"/>
    </row>
    <row r="37" spans="1:7">
      <c r="A37" s="6">
        <v>19</v>
      </c>
      <c r="B37" s="12" t="s">
        <v>48</v>
      </c>
      <c r="D37" s="64">
        <v>1200</v>
      </c>
      <c r="E37" s="75"/>
      <c r="F37" s="27"/>
    </row>
    <row r="38" spans="1:7">
      <c r="A38" s="6">
        <v>20</v>
      </c>
      <c r="B38" s="12" t="s">
        <v>49</v>
      </c>
      <c r="D38" s="64">
        <v>500</v>
      </c>
      <c r="E38" s="75"/>
      <c r="F38" s="27"/>
      <c r="G38" s="26"/>
    </row>
    <row r="39" spans="1:7">
      <c r="A39" s="6">
        <v>21</v>
      </c>
      <c r="B39" s="12" t="s">
        <v>50</v>
      </c>
      <c r="D39" s="14">
        <f>(D20*10%)+(C20*50%*40%)</f>
        <v>8085</v>
      </c>
      <c r="E39" s="75"/>
      <c r="F39" s="27"/>
      <c r="G39" s="26"/>
    </row>
    <row r="40" spans="1:7">
      <c r="A40" s="6">
        <v>22</v>
      </c>
      <c r="B40" s="12" t="s">
        <v>64</v>
      </c>
      <c r="D40" s="64">
        <v>0</v>
      </c>
      <c r="E40" s="75"/>
      <c r="F40" s="27"/>
    </row>
    <row r="41" spans="1:7">
      <c r="A41" s="6">
        <v>23</v>
      </c>
      <c r="B41" s="3" t="s">
        <v>51</v>
      </c>
      <c r="C41" s="8"/>
      <c r="D41" s="23">
        <f>SUM(D24:D40)</f>
        <v>28310</v>
      </c>
      <c r="E41" s="75"/>
      <c r="F41" s="27"/>
      <c r="G41" s="27"/>
    </row>
    <row r="42" spans="1:7">
      <c r="A42" s="6">
        <v>24</v>
      </c>
      <c r="B42" s="9" t="s">
        <v>52</v>
      </c>
      <c r="C42" s="8"/>
      <c r="D42" s="21">
        <f>D22-D41</f>
        <v>40990</v>
      </c>
      <c r="E42" s="75"/>
      <c r="F42" s="27"/>
      <c r="G42" s="27"/>
    </row>
    <row r="43" spans="1:7">
      <c r="A43" s="6">
        <v>25</v>
      </c>
      <c r="B43" s="12" t="s">
        <v>53</v>
      </c>
      <c r="C43" s="8"/>
      <c r="D43" s="14">
        <f>PMT(G13,G14,-G12)</f>
        <v>27758.447584157442</v>
      </c>
      <c r="E43" s="75"/>
      <c r="F43" s="27"/>
      <c r="G43" s="27"/>
    </row>
    <row r="44" spans="1:7">
      <c r="A44" s="6">
        <v>26</v>
      </c>
      <c r="B44" s="9" t="s">
        <v>54</v>
      </c>
      <c r="C44" s="8"/>
      <c r="D44" s="21">
        <f>D42-D43</f>
        <v>13231.552415842558</v>
      </c>
      <c r="E44" s="75"/>
      <c r="F44" s="27"/>
      <c r="G44" s="27"/>
    </row>
    <row r="45" spans="1:7">
      <c r="A45" s="6">
        <v>27</v>
      </c>
      <c r="B45" s="12" t="s">
        <v>83</v>
      </c>
      <c r="C45" s="8"/>
      <c r="D45" s="20">
        <f>Mortgage!$C$29</f>
        <v>9271.0625457299066</v>
      </c>
      <c r="E45" s="75"/>
      <c r="F45" s="27"/>
      <c r="G45" s="27"/>
    </row>
    <row r="46" spans="1:7">
      <c r="A46" s="6">
        <v>29</v>
      </c>
      <c r="B46" s="9" t="s">
        <v>82</v>
      </c>
      <c r="C46" s="8"/>
      <c r="D46" s="22">
        <f>D44+D45</f>
        <v>22502.614961572464</v>
      </c>
      <c r="E46" s="75"/>
      <c r="F46" s="27"/>
      <c r="G46" s="27"/>
    </row>
    <row r="47" spans="1:7">
      <c r="A47" s="4"/>
      <c r="B47" s="80"/>
      <c r="C47" s="80"/>
      <c r="D47" s="80"/>
      <c r="E47" s="80"/>
      <c r="F47" s="80"/>
      <c r="G47" s="80"/>
    </row>
    <row r="48" spans="1:7">
      <c r="A48" s="4"/>
      <c r="B48" s="74" t="s">
        <v>55</v>
      </c>
      <c r="C48" s="74"/>
      <c r="D48" s="76"/>
      <c r="E48" s="4"/>
      <c r="F48" s="74" t="s">
        <v>56</v>
      </c>
      <c r="G48" s="74"/>
    </row>
    <row r="49" spans="1:7">
      <c r="A49" s="6">
        <v>30</v>
      </c>
      <c r="B49" s="19" t="s">
        <v>84</v>
      </c>
      <c r="C49" s="31">
        <f>D44</f>
        <v>13231.552415842558</v>
      </c>
      <c r="D49" s="76"/>
      <c r="E49" s="7">
        <v>32</v>
      </c>
      <c r="F49" s="29" t="s">
        <v>69</v>
      </c>
      <c r="G49" s="33">
        <f>D42/C14</f>
        <v>6.8316666666666664E-2</v>
      </c>
    </row>
    <row r="50" spans="1:7">
      <c r="A50" s="6">
        <v>31</v>
      </c>
      <c r="B50" s="29" t="s">
        <v>85</v>
      </c>
      <c r="C50" s="32">
        <f>D46</f>
        <v>22502.614961572464</v>
      </c>
      <c r="D50" s="76"/>
      <c r="E50" s="7">
        <v>33</v>
      </c>
      <c r="F50" s="29" t="s">
        <v>70</v>
      </c>
      <c r="G50" s="33">
        <f>D44/G11</f>
        <v>0.11026293679868798</v>
      </c>
    </row>
    <row r="51" spans="1:7" ht="25.5">
      <c r="A51" s="8"/>
      <c r="B51" s="78"/>
      <c r="C51" s="78"/>
      <c r="D51" s="76"/>
      <c r="E51" s="7">
        <v>34</v>
      </c>
      <c r="F51" s="29" t="s">
        <v>86</v>
      </c>
      <c r="G51" s="34">
        <f>C50/G11</f>
        <v>0.18752179134643721</v>
      </c>
    </row>
    <row r="52" spans="1:7">
      <c r="A52" s="8"/>
      <c r="B52" s="74" t="s">
        <v>57</v>
      </c>
      <c r="C52" s="74"/>
      <c r="D52" s="76"/>
      <c r="E52" s="8"/>
      <c r="F52" s="74" t="s">
        <v>58</v>
      </c>
      <c r="G52" s="74"/>
    </row>
    <row r="53" spans="1:7">
      <c r="A53" s="6">
        <v>35</v>
      </c>
      <c r="B53" s="3" t="s">
        <v>59</v>
      </c>
      <c r="C53" s="13"/>
      <c r="D53" s="76"/>
      <c r="E53" s="6">
        <v>37</v>
      </c>
      <c r="F53" s="1" t="s">
        <v>60</v>
      </c>
      <c r="G53" s="35">
        <f>G12/C14</f>
        <v>0.8</v>
      </c>
    </row>
    <row r="54" spans="1:7">
      <c r="A54" s="6">
        <v>36</v>
      </c>
      <c r="B54" s="3" t="s">
        <v>61</v>
      </c>
      <c r="C54" s="16"/>
      <c r="D54" s="76"/>
      <c r="E54" s="6">
        <v>38</v>
      </c>
      <c r="F54" s="1" t="s">
        <v>62</v>
      </c>
      <c r="G54" s="36">
        <f>PMT(G13/12,G14*12,-G12)</f>
        <v>2291.5934182342053</v>
      </c>
    </row>
    <row r="55" spans="1:7">
      <c r="A55" s="76"/>
      <c r="B55" s="76"/>
      <c r="C55" s="76"/>
      <c r="D55" s="76"/>
      <c r="E55" s="76"/>
      <c r="F55" s="76"/>
      <c r="G55" s="76"/>
    </row>
    <row r="56" spans="1:7">
      <c r="A56" s="76"/>
      <c r="B56" s="76"/>
      <c r="C56" s="76"/>
      <c r="D56" s="76"/>
      <c r="E56" s="76"/>
      <c r="F56" s="76"/>
      <c r="G56" s="76"/>
    </row>
  </sheetData>
  <mergeCells count="23">
    <mergeCell ref="A55:G56"/>
    <mergeCell ref="F48:G48"/>
    <mergeCell ref="F52:G52"/>
    <mergeCell ref="F16:G29"/>
    <mergeCell ref="B51:C51"/>
    <mergeCell ref="D48:D54"/>
    <mergeCell ref="E16:E46"/>
    <mergeCell ref="B48:C48"/>
    <mergeCell ref="B52:C52"/>
    <mergeCell ref="G30:G32"/>
    <mergeCell ref="G33:G36"/>
    <mergeCell ref="B47:G47"/>
    <mergeCell ref="B17:D17"/>
    <mergeCell ref="B23:D23"/>
    <mergeCell ref="A1:G1"/>
    <mergeCell ref="B8:G8"/>
    <mergeCell ref="C4:G4"/>
    <mergeCell ref="B3:G3"/>
    <mergeCell ref="B15:G15"/>
    <mergeCell ref="C5:G5"/>
    <mergeCell ref="D7:E7"/>
    <mergeCell ref="F9:G9"/>
    <mergeCell ref="E9:E14"/>
  </mergeCells>
  <dataValidations count="1">
    <dataValidation type="list" allowBlank="1" showInputMessage="1" showErrorMessage="1" sqref="C6">
      <formula1>$D$6:$G$6</formula1>
    </dataValidation>
  </dataValidations>
  <printOptions gridLines="1"/>
  <pageMargins left="0.5" right="0.5" top="0.75" bottom="0.75" header="0.27777800000000002" footer="0.27777800000000002"/>
  <pageSetup scale="95"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K9" sqref="K9"/>
    </sheetView>
  </sheetViews>
  <sheetFormatPr defaultRowHeight="12.75"/>
  <cols>
    <col min="2" max="2" width="11.42578125" customWidth="1"/>
    <col min="3" max="3" width="10.7109375" customWidth="1"/>
    <col min="4" max="4" width="12.140625" customWidth="1"/>
    <col min="5" max="5" width="13.28515625" customWidth="1"/>
    <col min="6" max="6" width="12.85546875" customWidth="1"/>
  </cols>
  <sheetData>
    <row r="1" spans="1:8">
      <c r="A1" s="48" t="s">
        <v>71</v>
      </c>
      <c r="B1" s="49">
        <f>Analyze!$G$12</f>
        <v>480000</v>
      </c>
      <c r="C1" s="50" t="s">
        <v>72</v>
      </c>
      <c r="D1" s="51">
        <f>Analyze!$G$13</f>
        <v>0.04</v>
      </c>
      <c r="E1" s="50" t="s">
        <v>73</v>
      </c>
      <c r="F1" s="52">
        <f>Analyze!$G$14</f>
        <v>30</v>
      </c>
      <c r="G1" s="41"/>
      <c r="H1" s="41"/>
    </row>
    <row r="2" spans="1:8">
      <c r="A2" s="39"/>
      <c r="B2" s="41"/>
      <c r="C2" s="41"/>
      <c r="D2" s="41"/>
      <c r="E2" s="41"/>
      <c r="F2" s="41"/>
      <c r="G2" s="41"/>
      <c r="H2" s="41"/>
    </row>
    <row r="3" spans="1:8">
      <c r="A3" s="39" t="s">
        <v>74</v>
      </c>
      <c r="B3" s="41" t="s">
        <v>75</v>
      </c>
      <c r="C3" s="41" t="s">
        <v>76</v>
      </c>
      <c r="D3" s="41" t="s">
        <v>77</v>
      </c>
      <c r="E3" s="41" t="s">
        <v>78</v>
      </c>
      <c r="F3" s="41" t="s">
        <v>79</v>
      </c>
    </row>
    <row r="4" spans="1:8">
      <c r="A4" s="39"/>
      <c r="B4" s="41"/>
      <c r="C4" s="41"/>
      <c r="D4" s="41"/>
      <c r="E4" s="40">
        <f>B1</f>
        <v>480000</v>
      </c>
      <c r="F4" s="41"/>
    </row>
    <row r="5" spans="1:8">
      <c r="A5" s="39">
        <v>1</v>
      </c>
      <c r="B5" s="42">
        <f t="shared" ref="B5:B24" si="0">-PMT($D$1,$F$1,$E$4)</f>
        <v>27758.447584157442</v>
      </c>
      <c r="C5" s="40">
        <f t="shared" ref="C5:C24" si="1">E4*$D$1</f>
        <v>19200</v>
      </c>
      <c r="D5" s="40">
        <f>B5-C5</f>
        <v>8558.4475841574422</v>
      </c>
      <c r="E5" s="40">
        <f>E4-D5</f>
        <v>471441.55241584254</v>
      </c>
      <c r="F5" s="40">
        <f>E4-E5</f>
        <v>8558.4475841574604</v>
      </c>
      <c r="G5" s="41"/>
      <c r="H5" s="41"/>
    </row>
    <row r="6" spans="1:8">
      <c r="A6" s="39">
        <v>2</v>
      </c>
      <c r="B6" s="42">
        <f t="shared" si="0"/>
        <v>27758.447584157442</v>
      </c>
      <c r="C6" s="40">
        <f t="shared" si="1"/>
        <v>18857.662096633703</v>
      </c>
      <c r="D6" s="40">
        <f t="shared" ref="D6:D24" si="2">B6-C6</f>
        <v>8900.785487523739</v>
      </c>
      <c r="E6" s="40">
        <f t="shared" ref="E6:E24" si="3">E5-D6</f>
        <v>462540.76692831877</v>
      </c>
      <c r="F6" s="40">
        <f t="shared" ref="F6:F24" si="4">E5-E6</f>
        <v>8900.7854875237681</v>
      </c>
      <c r="G6" s="41"/>
      <c r="H6" s="41"/>
    </row>
    <row r="7" spans="1:8">
      <c r="A7" s="39">
        <v>3</v>
      </c>
      <c r="B7" s="42">
        <f t="shared" si="0"/>
        <v>27758.447584157442</v>
      </c>
      <c r="C7" s="40">
        <f t="shared" si="1"/>
        <v>18501.630677132751</v>
      </c>
      <c r="D7" s="40">
        <f t="shared" si="2"/>
        <v>9256.8169070246913</v>
      </c>
      <c r="E7" s="40">
        <f t="shared" si="3"/>
        <v>453283.95002129406</v>
      </c>
      <c r="F7" s="40">
        <f t="shared" si="4"/>
        <v>9256.8169070247095</v>
      </c>
      <c r="G7" s="41"/>
      <c r="H7" s="41"/>
    </row>
    <row r="8" spans="1:8">
      <c r="A8" s="39">
        <v>4</v>
      </c>
      <c r="B8" s="42">
        <f t="shared" si="0"/>
        <v>27758.447584157442</v>
      </c>
      <c r="C8" s="40">
        <f t="shared" si="1"/>
        <v>18131.358000851764</v>
      </c>
      <c r="D8" s="40">
        <f t="shared" si="2"/>
        <v>9627.0895833056784</v>
      </c>
      <c r="E8" s="40">
        <f t="shared" si="3"/>
        <v>443656.86043798836</v>
      </c>
      <c r="F8" s="40">
        <f t="shared" si="4"/>
        <v>9627.0895833057002</v>
      </c>
      <c r="G8" s="41"/>
      <c r="H8" s="41"/>
    </row>
    <row r="9" spans="1:8">
      <c r="A9" s="43">
        <v>5</v>
      </c>
      <c r="B9" s="44">
        <f t="shared" si="0"/>
        <v>27758.447584157442</v>
      </c>
      <c r="C9" s="45">
        <f t="shared" si="1"/>
        <v>17746.274417519537</v>
      </c>
      <c r="D9" s="45">
        <f t="shared" si="2"/>
        <v>10012.173166637906</v>
      </c>
      <c r="E9" s="45">
        <f t="shared" si="3"/>
        <v>433644.68727135047</v>
      </c>
      <c r="F9" s="45">
        <f t="shared" si="4"/>
        <v>10012.173166637891</v>
      </c>
      <c r="G9" s="41"/>
      <c r="H9" s="41"/>
    </row>
    <row r="10" spans="1:8">
      <c r="A10" s="39">
        <v>6</v>
      </c>
      <c r="B10" s="42">
        <f t="shared" si="0"/>
        <v>27758.447584157442</v>
      </c>
      <c r="C10" s="40">
        <f t="shared" si="1"/>
        <v>17345.787490854018</v>
      </c>
      <c r="D10" s="40">
        <f t="shared" si="2"/>
        <v>10412.660093303424</v>
      </c>
      <c r="E10" s="40">
        <f t="shared" si="3"/>
        <v>423232.02717804705</v>
      </c>
      <c r="F10" s="40">
        <f t="shared" si="4"/>
        <v>10412.660093303421</v>
      </c>
      <c r="G10" s="41"/>
      <c r="H10" s="41"/>
    </row>
    <row r="11" spans="1:8">
      <c r="A11" s="39">
        <v>7</v>
      </c>
      <c r="B11" s="42">
        <f t="shared" si="0"/>
        <v>27758.447584157442</v>
      </c>
      <c r="C11" s="40">
        <f t="shared" si="1"/>
        <v>16929.281087121883</v>
      </c>
      <c r="D11" s="40">
        <f t="shared" si="2"/>
        <v>10829.16649703556</v>
      </c>
      <c r="E11" s="40">
        <f t="shared" si="3"/>
        <v>412402.86068101152</v>
      </c>
      <c r="F11" s="40">
        <f t="shared" si="4"/>
        <v>10829.166497035534</v>
      </c>
      <c r="G11" s="41"/>
      <c r="H11" s="41"/>
    </row>
    <row r="12" spans="1:8">
      <c r="A12" s="39">
        <v>8</v>
      </c>
      <c r="B12" s="42">
        <f t="shared" si="0"/>
        <v>27758.447584157442</v>
      </c>
      <c r="C12" s="40">
        <f t="shared" si="1"/>
        <v>16496.11442724046</v>
      </c>
      <c r="D12" s="40">
        <f t="shared" si="2"/>
        <v>11262.333156916982</v>
      </c>
      <c r="E12" s="40">
        <f t="shared" si="3"/>
        <v>401140.52752409456</v>
      </c>
      <c r="F12" s="40">
        <f t="shared" si="4"/>
        <v>11262.333156916953</v>
      </c>
      <c r="G12" s="41"/>
      <c r="H12" s="41"/>
    </row>
    <row r="13" spans="1:8">
      <c r="A13" s="39">
        <v>9</v>
      </c>
      <c r="B13" s="42">
        <f t="shared" si="0"/>
        <v>27758.447584157442</v>
      </c>
      <c r="C13" s="40">
        <f t="shared" si="1"/>
        <v>16045.621100963783</v>
      </c>
      <c r="D13" s="40">
        <f t="shared" si="2"/>
        <v>11712.826483193659</v>
      </c>
      <c r="E13" s="40">
        <f t="shared" si="3"/>
        <v>389427.70104090089</v>
      </c>
      <c r="F13" s="40">
        <f t="shared" si="4"/>
        <v>11712.826483193669</v>
      </c>
      <c r="G13" s="41"/>
      <c r="H13" s="41"/>
    </row>
    <row r="14" spans="1:8">
      <c r="A14" s="39">
        <v>10</v>
      </c>
      <c r="B14" s="42">
        <f t="shared" si="0"/>
        <v>27758.447584157442</v>
      </c>
      <c r="C14" s="40">
        <f t="shared" si="1"/>
        <v>15577.108041636036</v>
      </c>
      <c r="D14" s="40">
        <f t="shared" si="2"/>
        <v>12181.339542521406</v>
      </c>
      <c r="E14" s="40">
        <f t="shared" si="3"/>
        <v>377246.3614983795</v>
      </c>
      <c r="F14" s="40">
        <f t="shared" si="4"/>
        <v>12181.339542521397</v>
      </c>
      <c r="G14" s="41"/>
      <c r="H14" s="41"/>
    </row>
    <row r="15" spans="1:8">
      <c r="A15" s="39">
        <v>11</v>
      </c>
      <c r="B15" s="42">
        <f t="shared" si="0"/>
        <v>27758.447584157442</v>
      </c>
      <c r="C15" s="40">
        <f t="shared" si="1"/>
        <v>15089.854459935181</v>
      </c>
      <c r="D15" s="40">
        <f t="shared" si="2"/>
        <v>12668.593124222261</v>
      </c>
      <c r="E15" s="40">
        <f t="shared" si="3"/>
        <v>364577.76837415725</v>
      </c>
      <c r="F15" s="40">
        <f t="shared" si="4"/>
        <v>12668.593124222243</v>
      </c>
      <c r="G15" s="41"/>
      <c r="H15" s="41"/>
    </row>
    <row r="16" spans="1:8">
      <c r="A16" s="39">
        <v>12</v>
      </c>
      <c r="B16" s="42">
        <f t="shared" si="0"/>
        <v>27758.447584157442</v>
      </c>
      <c r="C16" s="40">
        <f t="shared" si="1"/>
        <v>14583.110734966291</v>
      </c>
      <c r="D16" s="40">
        <f t="shared" si="2"/>
        <v>13175.336849191151</v>
      </c>
      <c r="E16" s="40">
        <f t="shared" si="3"/>
        <v>351402.43152496609</v>
      </c>
      <c r="F16" s="40">
        <f t="shared" si="4"/>
        <v>13175.336849191168</v>
      </c>
      <c r="G16" s="41"/>
      <c r="H16" s="41"/>
    </row>
    <row r="17" spans="1:8">
      <c r="A17" s="39">
        <v>13</v>
      </c>
      <c r="B17" s="42">
        <f t="shared" si="0"/>
        <v>27758.447584157442</v>
      </c>
      <c r="C17" s="40">
        <f t="shared" si="1"/>
        <v>14056.097260998644</v>
      </c>
      <c r="D17" s="40">
        <f t="shared" si="2"/>
        <v>13702.350323158798</v>
      </c>
      <c r="E17" s="40">
        <f t="shared" si="3"/>
        <v>337700.0812018073</v>
      </c>
      <c r="F17" s="40">
        <f t="shared" si="4"/>
        <v>13702.350323158782</v>
      </c>
      <c r="G17" s="41"/>
      <c r="H17" s="41"/>
    </row>
    <row r="18" spans="1:8">
      <c r="A18" s="39">
        <v>14</v>
      </c>
      <c r="B18" s="42">
        <f t="shared" si="0"/>
        <v>27758.447584157442</v>
      </c>
      <c r="C18" s="40">
        <f t="shared" si="1"/>
        <v>13508.003248072293</v>
      </c>
      <c r="D18" s="40">
        <f t="shared" si="2"/>
        <v>14250.444336085149</v>
      </c>
      <c r="E18" s="40">
        <f t="shared" si="3"/>
        <v>323449.63686572213</v>
      </c>
      <c r="F18" s="40">
        <f t="shared" si="4"/>
        <v>14250.444336085173</v>
      </c>
      <c r="G18" s="41"/>
      <c r="H18" s="41"/>
    </row>
    <row r="19" spans="1:8">
      <c r="A19" s="39">
        <v>15</v>
      </c>
      <c r="B19" s="42">
        <f t="shared" si="0"/>
        <v>27758.447584157442</v>
      </c>
      <c r="C19" s="40">
        <f t="shared" si="1"/>
        <v>12937.985474628886</v>
      </c>
      <c r="D19" s="40">
        <f t="shared" si="2"/>
        <v>14820.462109528557</v>
      </c>
      <c r="E19" s="40">
        <f t="shared" si="3"/>
        <v>308629.17475619359</v>
      </c>
      <c r="F19" s="40">
        <f t="shared" si="4"/>
        <v>14820.46210952854</v>
      </c>
      <c r="G19" s="41"/>
      <c r="H19" s="41"/>
    </row>
    <row r="20" spans="1:8">
      <c r="A20" s="39">
        <v>16</v>
      </c>
      <c r="B20" s="42">
        <f t="shared" si="0"/>
        <v>27758.447584157442</v>
      </c>
      <c r="C20" s="40">
        <f t="shared" si="1"/>
        <v>12345.166990247744</v>
      </c>
      <c r="D20" s="40">
        <f t="shared" si="2"/>
        <v>15413.280593909698</v>
      </c>
      <c r="E20" s="40">
        <f t="shared" si="3"/>
        <v>293215.89416228392</v>
      </c>
      <c r="F20" s="40">
        <f t="shared" si="4"/>
        <v>15413.280593909672</v>
      </c>
      <c r="G20" s="41"/>
      <c r="H20" s="41"/>
    </row>
    <row r="21" spans="1:8">
      <c r="A21" s="39">
        <v>17</v>
      </c>
      <c r="B21" s="42">
        <f t="shared" si="0"/>
        <v>27758.447584157442</v>
      </c>
      <c r="C21" s="40">
        <f t="shared" si="1"/>
        <v>11728.635766491358</v>
      </c>
      <c r="D21" s="40">
        <f t="shared" si="2"/>
        <v>16029.811817666085</v>
      </c>
      <c r="E21" s="40">
        <f t="shared" si="3"/>
        <v>277186.08234461781</v>
      </c>
      <c r="F21" s="40">
        <f t="shared" si="4"/>
        <v>16029.811817666108</v>
      </c>
      <c r="G21" s="41"/>
      <c r="H21" s="41"/>
    </row>
    <row r="22" spans="1:8">
      <c r="A22" s="39">
        <v>18</v>
      </c>
      <c r="B22" s="42">
        <f t="shared" si="0"/>
        <v>27758.447584157442</v>
      </c>
      <c r="C22" s="40">
        <f t="shared" si="1"/>
        <v>11087.443293784712</v>
      </c>
      <c r="D22" s="40">
        <f t="shared" si="2"/>
        <v>16671.00429037273</v>
      </c>
      <c r="E22" s="40">
        <f t="shared" si="3"/>
        <v>260515.0780542451</v>
      </c>
      <c r="F22" s="40">
        <f t="shared" si="4"/>
        <v>16671.004290372715</v>
      </c>
      <c r="G22" s="41"/>
      <c r="H22" s="41"/>
    </row>
    <row r="23" spans="1:8">
      <c r="A23" s="39">
        <v>19</v>
      </c>
      <c r="B23" s="42">
        <f t="shared" si="0"/>
        <v>27758.447584157442</v>
      </c>
      <c r="C23" s="40">
        <f t="shared" si="1"/>
        <v>10420.603122169805</v>
      </c>
      <c r="D23" s="40">
        <f t="shared" si="2"/>
        <v>17337.844461987639</v>
      </c>
      <c r="E23" s="40">
        <f t="shared" si="3"/>
        <v>243177.23359225746</v>
      </c>
      <c r="F23" s="40">
        <f t="shared" si="4"/>
        <v>17337.844461987639</v>
      </c>
      <c r="G23" s="41"/>
      <c r="H23" s="41"/>
    </row>
    <row r="24" spans="1:8">
      <c r="A24" s="39">
        <v>20</v>
      </c>
      <c r="B24" s="42">
        <f t="shared" si="0"/>
        <v>27758.447584157442</v>
      </c>
      <c r="C24" s="40">
        <f t="shared" si="1"/>
        <v>9727.0893436902988</v>
      </c>
      <c r="D24" s="40">
        <f t="shared" si="2"/>
        <v>18031.358240467143</v>
      </c>
      <c r="E24" s="40">
        <f t="shared" si="3"/>
        <v>225145.87535179031</v>
      </c>
      <c r="F24" s="40">
        <f t="shared" si="4"/>
        <v>18031.358240467147</v>
      </c>
      <c r="G24" s="41"/>
      <c r="H24" s="41"/>
    </row>
    <row r="25" spans="1:8">
      <c r="A25" s="46" t="s">
        <v>81</v>
      </c>
      <c r="B25" s="47"/>
      <c r="C25" s="47"/>
      <c r="D25" s="47"/>
      <c r="E25" s="47"/>
      <c r="F25" s="47"/>
      <c r="G25" s="38"/>
      <c r="H25" s="38"/>
    </row>
    <row r="26" spans="1:8">
      <c r="A26" s="46" t="s">
        <v>81</v>
      </c>
      <c r="B26" s="47"/>
      <c r="C26" s="47"/>
      <c r="D26" s="47"/>
      <c r="E26" s="47"/>
      <c r="F26" s="47"/>
      <c r="G26" s="38"/>
      <c r="H26" s="38"/>
    </row>
    <row r="27" spans="1:8">
      <c r="A27" s="46" t="s">
        <v>81</v>
      </c>
      <c r="B27" s="47"/>
      <c r="C27" s="47"/>
      <c r="D27" s="47"/>
      <c r="E27" s="47"/>
      <c r="F27" s="47"/>
      <c r="G27" s="38"/>
      <c r="H27" s="38"/>
    </row>
    <row r="28" spans="1:8">
      <c r="A28" s="46">
        <v>30</v>
      </c>
      <c r="B28" s="47"/>
      <c r="C28" s="47"/>
      <c r="D28" s="47"/>
      <c r="E28" s="47"/>
      <c r="F28" s="47"/>
      <c r="G28" s="38"/>
      <c r="H28" s="38"/>
    </row>
    <row r="29" spans="1:8" ht="25.5" customHeight="1">
      <c r="A29" s="81" t="s">
        <v>88</v>
      </c>
      <c r="B29" s="81"/>
      <c r="C29" s="66">
        <f>AVERAGE(F5:F9)</f>
        <v>9271.0625457299066</v>
      </c>
      <c r="D29" s="82" t="s">
        <v>80</v>
      </c>
      <c r="E29" s="82"/>
      <c r="F29" s="66">
        <f>AVERAGE(C5:C9)</f>
        <v>18487.38503842755</v>
      </c>
    </row>
  </sheetData>
  <mergeCells count="2">
    <mergeCell ref="A29:B29"/>
    <mergeCell ref="D29:E29"/>
  </mergeCells>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Analyze</vt:lpstr>
      <vt:lpstr>Mortgage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Saru</dc:creator>
  <cp:lastModifiedBy>Saru</cp:lastModifiedBy>
  <cp:lastPrinted>2018-03-05T02:26:26Z</cp:lastPrinted>
  <dcterms:created xsi:type="dcterms:W3CDTF">2018-03-04T15:17:57Z</dcterms:created>
  <dcterms:modified xsi:type="dcterms:W3CDTF">2018-03-05T15:05:08Z</dcterms:modified>
</cp:coreProperties>
</file>